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刘巧玲\2024排版\7-19\单篇proof\"/>
    </mc:Choice>
  </mc:AlternateContent>
  <xr:revisionPtr revIDLastSave="0" documentId="13_ncr:1_{3BD64B4D-5AA0-4836-A469-B1843223EFD5}" xr6:coauthVersionLast="47" xr6:coauthVersionMax="47" xr10:uidLastSave="{00000000-0000-0000-0000-000000000000}"/>
  <bookViews>
    <workbookView xWindow="-110" yWindow="-110" windowWidth="19420" windowHeight="10300" activeTab="2" xr2:uid="{E855222C-B57C-4ACD-9D7D-3A3AE25E8FEB}"/>
  </bookViews>
  <sheets>
    <sheet name="tableS2" sheetId="1" r:id="rId1"/>
    <sheet name="tableS3" sheetId="2" r:id="rId2"/>
    <sheet name="tableS4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3" l="1"/>
  <c r="U5" i="3" s="1"/>
  <c r="M5" i="3"/>
  <c r="N5" i="3" s="1"/>
  <c r="G5" i="3"/>
  <c r="I5" i="3" s="1"/>
  <c r="D5" i="3"/>
  <c r="S5" i="2"/>
  <c r="U5" i="2" s="1"/>
  <c r="M5" i="2"/>
  <c r="N5" i="2" s="1"/>
  <c r="G5" i="2"/>
  <c r="I5" i="2" s="1"/>
  <c r="D5" i="2"/>
  <c r="D5" i="1"/>
  <c r="S5" i="1" s="1"/>
  <c r="O5" i="3" l="1"/>
  <c r="T5" i="3"/>
  <c r="H5" i="3"/>
  <c r="T5" i="2"/>
  <c r="H5" i="2"/>
  <c r="O5" i="2"/>
  <c r="U5" i="1"/>
  <c r="T5" i="1"/>
  <c r="G5" i="1"/>
  <c r="M5" i="1"/>
  <c r="O5" i="1" l="1"/>
  <c r="N5" i="1"/>
  <c r="I5" i="1"/>
  <c r="H5" i="1"/>
</calcChain>
</file>

<file path=xl/sharedStrings.xml><?xml version="1.0" encoding="utf-8"?>
<sst xmlns="http://schemas.openxmlformats.org/spreadsheetml/2006/main" count="69" uniqueCount="22">
  <si>
    <t>Predicted range based on prediction interval bounds</t>
  </si>
  <si>
    <t>Psoas muscle</t>
  </si>
  <si>
    <t>Multifidus muscle</t>
  </si>
  <si>
    <t>Erector spinae muscle</t>
  </si>
  <si>
    <t>Age</t>
  </si>
  <si>
    <t>Weight (kg)</t>
  </si>
  <si>
    <t>Height (m)</t>
  </si>
  <si>
    <t>Sex</t>
  </si>
  <si>
    <t>Predicted FF (%)</t>
  </si>
  <si>
    <t>Lower</t>
  </si>
  <si>
    <t>Upper</t>
  </si>
  <si>
    <t>Enter subject‘s parameter, in case of sex enter in format female = 1, male = 0)</t>
    <phoneticPr fontId="4" type="noConversion"/>
  </si>
  <si>
    <r>
      <t>BMI (kg/m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  <phoneticPr fontId="4" type="noConversion"/>
  </si>
  <si>
    <t>Table S2 Calculator of predicted fat fraction</t>
  </si>
  <si>
    <t>BMI, body mass index.</t>
  </si>
  <si>
    <t xml:space="preserve">Enter subject's parameter, in case of sex enter in format female = 1, male = 0) </t>
    <phoneticPr fontId="4" type="noConversion"/>
  </si>
  <si>
    <r>
      <t>Predicted TMV (cm</t>
    </r>
    <r>
      <rPr>
        <b/>
        <vertAlign val="superscript"/>
        <sz val="11"/>
        <color theme="1"/>
        <rFont val="Calibri"/>
        <family val="2"/>
        <charset val="238"/>
      </rPr>
      <t>3</t>
    </r>
    <r>
      <rPr>
        <b/>
        <sz val="11"/>
        <color theme="1"/>
        <rFont val="Calibri"/>
        <family val="2"/>
        <charset val="238"/>
      </rPr>
      <t>)</t>
    </r>
  </si>
  <si>
    <r>
      <t>Predicted TMV (cm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</t>
    </r>
  </si>
  <si>
    <t>Table S3 Calculator of predicted total muscle volume</t>
  </si>
  <si>
    <r>
      <t>Predicted FMV (cm</t>
    </r>
    <r>
      <rPr>
        <b/>
        <vertAlign val="superscript"/>
        <sz val="11"/>
        <color theme="1"/>
        <rFont val="Calibri"/>
        <family val="2"/>
        <charset val="238"/>
      </rPr>
      <t>3</t>
    </r>
    <r>
      <rPr>
        <b/>
        <sz val="11"/>
        <color theme="1"/>
        <rFont val="Calibri"/>
        <family val="2"/>
        <charset val="238"/>
      </rPr>
      <t>)</t>
    </r>
  </si>
  <si>
    <r>
      <rPr>
        <b/>
        <sz val="11"/>
        <color rgb="FF000000"/>
        <rFont val="Calibri"/>
        <family val="2"/>
      </rPr>
      <t>Predicted FMV (cm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</t>
    </r>
  </si>
  <si>
    <t>Table S4 Calculator of predicted functional muscle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</si>
</sst>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等线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name val="等线"/>
      <family val="3"/>
      <charset val="134"/>
      <scheme val="minor"/>
    </font>
    <font>
      <vertAlign val="superscript"/>
      <sz val="11"/>
      <color theme="1"/>
      <name val="Calibri"/>
      <family val="2"/>
    </font>
    <font>
      <sz val="11"/>
      <color rgb="FF000000"/>
      <name val="Times New Roman"/>
      <family val="1"/>
    </font>
    <font>
      <b/>
      <sz val="11"/>
      <color theme="1"/>
      <name val="等线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76" fontId="3" fillId="0" borderId="0" xfId="0" applyNumberFormat="1" applyFont="1"/>
    <xf numFmtId="2" fontId="3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3797-B635-4FD0-BA54-644F9DC3F87E}">
  <dimension ref="A1:V6"/>
  <sheetViews>
    <sheetView zoomScale="85" zoomScaleNormal="85" workbookViewId="0">
      <selection activeCell="A9" sqref="A9"/>
    </sheetView>
  </sheetViews>
  <sheetFormatPr defaultColWidth="8.83203125" defaultRowHeight="14" x14ac:dyDescent="0.3"/>
  <sheetData>
    <row r="1" spans="1:22" x14ac:dyDescent="0.3">
      <c r="A1" s="7" t="s">
        <v>13</v>
      </c>
    </row>
    <row r="2" spans="1:22" x14ac:dyDescent="0.3">
      <c r="A2" s="11" t="s">
        <v>11</v>
      </c>
      <c r="B2" s="12"/>
      <c r="C2" s="12"/>
      <c r="D2" s="12"/>
      <c r="E2" s="12"/>
      <c r="H2" s="13" t="s">
        <v>0</v>
      </c>
      <c r="I2" s="12"/>
      <c r="J2" s="12"/>
      <c r="N2" s="14" t="s">
        <v>0</v>
      </c>
      <c r="O2" s="12"/>
      <c r="P2" s="12"/>
      <c r="T2" s="14" t="s">
        <v>0</v>
      </c>
      <c r="U2" s="12"/>
      <c r="V2" s="12"/>
    </row>
    <row r="3" spans="1:22" ht="29" x14ac:dyDescent="0.3">
      <c r="A3" s="12"/>
      <c r="B3" s="12"/>
      <c r="C3" s="12"/>
      <c r="D3" s="12"/>
      <c r="E3" s="12"/>
      <c r="G3" s="1" t="s">
        <v>1</v>
      </c>
      <c r="H3" s="12"/>
      <c r="I3" s="12"/>
      <c r="J3" s="12"/>
      <c r="M3" s="2" t="s">
        <v>2</v>
      </c>
      <c r="N3" s="12"/>
      <c r="O3" s="12"/>
      <c r="P3" s="12"/>
      <c r="S3" s="2" t="s">
        <v>3</v>
      </c>
      <c r="T3" s="12"/>
      <c r="U3" s="12"/>
      <c r="V3" s="12"/>
    </row>
    <row r="4" spans="1:22" ht="29" x14ac:dyDescent="0.3">
      <c r="A4" s="3" t="s">
        <v>4</v>
      </c>
      <c r="B4" s="3" t="s">
        <v>5</v>
      </c>
      <c r="C4" s="3" t="s">
        <v>6</v>
      </c>
      <c r="D4" s="3" t="s">
        <v>12</v>
      </c>
      <c r="E4" s="3" t="s">
        <v>7</v>
      </c>
      <c r="G4" s="1" t="s">
        <v>8</v>
      </c>
      <c r="H4" s="3" t="s">
        <v>9</v>
      </c>
      <c r="I4" s="3" t="s">
        <v>10</v>
      </c>
      <c r="M4" s="1" t="s">
        <v>8</v>
      </c>
      <c r="N4" s="3" t="s">
        <v>9</v>
      </c>
      <c r="O4" s="3" t="s">
        <v>10</v>
      </c>
      <c r="S4" s="2" t="s">
        <v>8</v>
      </c>
      <c r="T4" s="3" t="s">
        <v>9</v>
      </c>
      <c r="U4" s="3" t="s">
        <v>10</v>
      </c>
    </row>
    <row r="5" spans="1:22" ht="14.5" x14ac:dyDescent="0.35">
      <c r="A5" s="4">
        <v>25</v>
      </c>
      <c r="B5" s="4">
        <v>75</v>
      </c>
      <c r="C5" s="4">
        <v>1.75</v>
      </c>
      <c r="D5" s="5">
        <f>B5/(C5*C5)</f>
        <v>24.489795918367346</v>
      </c>
      <c r="E5" s="4">
        <v>1</v>
      </c>
      <c r="G5" s="6">
        <f>EXP(-3.729+0.014*A5+0.017*D5+0.008*E5)*100</f>
        <v>5.209566862956243</v>
      </c>
      <c r="H5" s="6">
        <f>G5*EXP(-1.96*0.2033)</f>
        <v>3.4974310616067465</v>
      </c>
      <c r="I5" s="6">
        <f>G5*EXP(1.96*0.2033)</f>
        <v>7.7598632886686891</v>
      </c>
      <c r="J5" s="6"/>
      <c r="K5" s="6"/>
      <c r="L5" s="6"/>
      <c r="M5" s="6">
        <f>EXP(-3.698+0.029*A5+0.008*D5+0.276*E5)*100</f>
        <v>8.1996260808571453</v>
      </c>
      <c r="N5" s="6">
        <f>M5*EXP(-1.96*0.4091)</f>
        <v>3.6775712700579906</v>
      </c>
      <c r="O5" s="6">
        <f>M5*EXP(1.96*0.4091)</f>
        <v>18.282138653104202</v>
      </c>
      <c r="S5" s="6">
        <f>EXP(-4.336+0.025*A5+0.031*D5+0.217*E5)*100</f>
        <v>6.4905927505993795</v>
      </c>
      <c r="T5" s="6">
        <f>S5*EXP(-1.96*0.3378)</f>
        <v>3.3476742783131823</v>
      </c>
      <c r="U5" s="6">
        <f>S5*EXP(1.96*0.3378)</f>
        <v>12.584197491089386</v>
      </c>
    </row>
    <row r="6" spans="1:22" x14ac:dyDescent="0.3">
      <c r="A6" s="8" t="s">
        <v>14</v>
      </c>
    </row>
  </sheetData>
  <mergeCells count="4">
    <mergeCell ref="A2:E3"/>
    <mergeCell ref="H2:J3"/>
    <mergeCell ref="N2:P3"/>
    <mergeCell ref="T2:V3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4CE4-B03E-4B3E-9CD4-B34A8842C4A2}">
  <dimension ref="A1:V6"/>
  <sheetViews>
    <sheetView workbookViewId="0">
      <selection activeCell="A6" sqref="A6"/>
    </sheetView>
  </sheetViews>
  <sheetFormatPr defaultRowHeight="14" x14ac:dyDescent="0.3"/>
  <sheetData>
    <row r="1" spans="1:22" x14ac:dyDescent="0.3">
      <c r="A1" s="7" t="s">
        <v>18</v>
      </c>
    </row>
    <row r="2" spans="1:22" x14ac:dyDescent="0.3">
      <c r="A2" s="15" t="s">
        <v>15</v>
      </c>
      <c r="B2" s="15"/>
      <c r="C2" s="15"/>
      <c r="D2" s="15"/>
      <c r="E2" s="15"/>
      <c r="H2" s="13" t="s">
        <v>0</v>
      </c>
      <c r="I2" s="16"/>
      <c r="J2" s="16"/>
      <c r="N2" s="17" t="s">
        <v>0</v>
      </c>
      <c r="O2" s="16"/>
      <c r="P2" s="16"/>
      <c r="T2" s="17" t="s">
        <v>0</v>
      </c>
      <c r="U2" s="16"/>
      <c r="V2" s="16"/>
    </row>
    <row r="3" spans="1:22" ht="29" x14ac:dyDescent="0.3">
      <c r="A3" s="15"/>
      <c r="B3" s="15"/>
      <c r="C3" s="15"/>
      <c r="D3" s="15"/>
      <c r="E3" s="15"/>
      <c r="G3" s="1" t="s">
        <v>1</v>
      </c>
      <c r="H3" s="16"/>
      <c r="I3" s="16"/>
      <c r="J3" s="16"/>
      <c r="M3" s="2" t="s">
        <v>2</v>
      </c>
      <c r="N3" s="16"/>
      <c r="O3" s="16"/>
      <c r="P3" s="16"/>
      <c r="S3" s="2" t="s">
        <v>3</v>
      </c>
      <c r="T3" s="16"/>
      <c r="U3" s="16"/>
      <c r="V3" s="16"/>
    </row>
    <row r="4" spans="1:22" ht="31" x14ac:dyDescent="0.3">
      <c r="A4" s="3" t="s">
        <v>4</v>
      </c>
      <c r="B4" s="3" t="s">
        <v>5</v>
      </c>
      <c r="C4" s="3" t="s">
        <v>6</v>
      </c>
      <c r="D4" s="3" t="s">
        <v>12</v>
      </c>
      <c r="E4" s="3" t="s">
        <v>7</v>
      </c>
      <c r="G4" s="9" t="s">
        <v>16</v>
      </c>
      <c r="H4" s="3" t="s">
        <v>9</v>
      </c>
      <c r="I4" s="3" t="s">
        <v>10</v>
      </c>
      <c r="M4" s="9" t="s">
        <v>16</v>
      </c>
      <c r="N4" s="3" t="s">
        <v>9</v>
      </c>
      <c r="O4" s="3" t="s">
        <v>10</v>
      </c>
      <c r="S4" s="10" t="s">
        <v>17</v>
      </c>
      <c r="T4" s="3" t="s">
        <v>9</v>
      </c>
      <c r="U4" s="3" t="s">
        <v>10</v>
      </c>
    </row>
    <row r="5" spans="1:22" ht="14.5" x14ac:dyDescent="0.35">
      <c r="A5" s="4">
        <v>25</v>
      </c>
      <c r="B5" s="4">
        <v>75</v>
      </c>
      <c r="C5" s="4">
        <v>1.75</v>
      </c>
      <c r="D5" s="5">
        <f>B5/(C5*C5)</f>
        <v>24.489795918367346</v>
      </c>
      <c r="E5" s="4">
        <v>1</v>
      </c>
      <c r="G5" s="6">
        <f>EXP(5.644-0.008*A5+0.01*B5-0.33*E5)</f>
        <v>352.12985013394677</v>
      </c>
      <c r="H5" s="6">
        <f>G5*EXP(-1.96*0.2087)</f>
        <v>233.91270729243544</v>
      </c>
      <c r="I5" s="6">
        <f>G5*EXP(1.96*0.2087)</f>
        <v>530.09275464602229</v>
      </c>
      <c r="J5" s="6"/>
      <c r="K5" s="6"/>
      <c r="L5" s="6"/>
      <c r="M5" s="6">
        <f>EXP(4.757+0.001*A5+0.008*B5-0.075*E5)</f>
        <v>201.74408736911727</v>
      </c>
      <c r="N5" s="6">
        <f>M5*EXP(-1.96*0.2023)</f>
        <v>135.70616541975639</v>
      </c>
      <c r="O5" s="6">
        <f>M5*EXP(1.96*0.2023)</f>
        <v>299.91766890255627</v>
      </c>
      <c r="S5" s="6">
        <f>EXP(5.697-0.001*A5+0.01*B5-0.24*E5)</f>
        <v>483.95890689371504</v>
      </c>
      <c r="T5" s="6">
        <f>S5*EXP(-1.96*0.1451)</f>
        <v>364.16388506244425</v>
      </c>
      <c r="U5" s="6">
        <f>S5*EXP(1.96*0.1451)</f>
        <v>643.16159061626274</v>
      </c>
    </row>
    <row r="6" spans="1:22" x14ac:dyDescent="0.3">
      <c r="A6" s="8" t="s">
        <v>14</v>
      </c>
    </row>
  </sheetData>
  <mergeCells count="4">
    <mergeCell ref="A2:E3"/>
    <mergeCell ref="H2:J3"/>
    <mergeCell ref="N2:P3"/>
    <mergeCell ref="T2:V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639A-9144-4999-89C8-3BC0E91500F8}">
  <dimension ref="A1:V6"/>
  <sheetViews>
    <sheetView tabSelected="1" workbookViewId="0">
      <selection activeCell="D14" sqref="D14"/>
    </sheetView>
  </sheetViews>
  <sheetFormatPr defaultRowHeight="14" x14ac:dyDescent="0.3"/>
  <sheetData>
    <row r="1" spans="1:22" x14ac:dyDescent="0.3">
      <c r="A1" s="7" t="s">
        <v>21</v>
      </c>
    </row>
    <row r="2" spans="1:22" x14ac:dyDescent="0.3">
      <c r="A2" s="18" t="s">
        <v>15</v>
      </c>
      <c r="B2" s="18"/>
      <c r="C2" s="18"/>
      <c r="D2" s="18"/>
      <c r="E2" s="18"/>
      <c r="H2" s="13" t="s">
        <v>0</v>
      </c>
      <c r="I2" s="12"/>
      <c r="J2" s="12"/>
      <c r="N2" s="14" t="s">
        <v>0</v>
      </c>
      <c r="O2" s="12"/>
      <c r="P2" s="12"/>
      <c r="T2" s="14" t="s">
        <v>0</v>
      </c>
      <c r="U2" s="12"/>
      <c r="V2" s="12"/>
    </row>
    <row r="3" spans="1:22" ht="29" x14ac:dyDescent="0.3">
      <c r="A3" s="18"/>
      <c r="B3" s="18"/>
      <c r="C3" s="18"/>
      <c r="D3" s="18"/>
      <c r="E3" s="18"/>
      <c r="G3" s="1" t="s">
        <v>1</v>
      </c>
      <c r="H3" s="12"/>
      <c r="I3" s="12"/>
      <c r="J3" s="12"/>
      <c r="M3" s="2" t="s">
        <v>2</v>
      </c>
      <c r="N3" s="12"/>
      <c r="O3" s="12"/>
      <c r="P3" s="12"/>
      <c r="S3" s="2" t="s">
        <v>3</v>
      </c>
      <c r="T3" s="12"/>
      <c r="U3" s="12"/>
      <c r="V3" s="12"/>
    </row>
    <row r="4" spans="1:22" ht="31" x14ac:dyDescent="0.3">
      <c r="A4" s="3" t="s">
        <v>4</v>
      </c>
      <c r="B4" s="3" t="s">
        <v>5</v>
      </c>
      <c r="C4" s="3" t="s">
        <v>6</v>
      </c>
      <c r="D4" s="3" t="s">
        <v>12</v>
      </c>
      <c r="E4" s="3" t="s">
        <v>7</v>
      </c>
      <c r="G4" s="9" t="s">
        <v>19</v>
      </c>
      <c r="H4" s="3" t="s">
        <v>9</v>
      </c>
      <c r="I4" s="3" t="s">
        <v>10</v>
      </c>
      <c r="M4" s="9" t="s">
        <v>19</v>
      </c>
      <c r="N4" s="3" t="s">
        <v>9</v>
      </c>
      <c r="O4" s="3" t="s">
        <v>10</v>
      </c>
      <c r="S4" s="10" t="s">
        <v>20</v>
      </c>
      <c r="T4" s="3" t="s">
        <v>9</v>
      </c>
      <c r="U4" s="3" t="s">
        <v>10</v>
      </c>
    </row>
    <row r="5" spans="1:22" ht="14.5" x14ac:dyDescent="0.35">
      <c r="A5" s="4">
        <v>25</v>
      </c>
      <c r="B5" s="4">
        <v>75</v>
      </c>
      <c r="C5" s="4">
        <v>1.75</v>
      </c>
      <c r="D5" s="5">
        <f>B5/(C5*C5)</f>
        <v>24.489795918367346</v>
      </c>
      <c r="E5" s="4">
        <v>1</v>
      </c>
      <c r="G5" s="6">
        <f>EXP(5.656+(-0.009*A5)+0.009*B5+(-0.336*E5))</f>
        <v>320.53773264735628</v>
      </c>
      <c r="H5" s="6">
        <f>G5*EXP(-1.96*0.2109)</f>
        <v>212.01054203163409</v>
      </c>
      <c r="I5" s="6">
        <f>G5*EXP(1.96*0.2109)</f>
        <v>484.6194772492849</v>
      </c>
      <c r="J5" s="6"/>
      <c r="K5" s="6"/>
      <c r="L5" s="6"/>
      <c r="M5" s="6">
        <f>EXP(4.897+(-0.004*A5)+0.007*B5+(-0.132*E5))</f>
        <v>179.46855293183265</v>
      </c>
      <c r="N5" s="6">
        <f>M5*EXP(-1.96*0.1916)</f>
        <v>123.28071613413803</v>
      </c>
      <c r="O5" s="6">
        <f>M5*EXP(1.96*0.1916)</f>
        <v>261.26520433577315</v>
      </c>
      <c r="S5" s="6">
        <f>EXP(5.856+(-0.004*A5)+0.008*B5+(-0.285*E5))</f>
        <v>433.11357866852285</v>
      </c>
      <c r="T5" s="6">
        <f>S5*EXP(-1.96*0.1565)</f>
        <v>318.70311644763433</v>
      </c>
      <c r="U5" s="6">
        <f>S5*EXP(1.96*0.1565)</f>
        <v>588.59597646224131</v>
      </c>
    </row>
    <row r="6" spans="1:22" x14ac:dyDescent="0.3">
      <c r="A6" s="8" t="s">
        <v>14</v>
      </c>
    </row>
  </sheetData>
  <mergeCells count="4">
    <mergeCell ref="A2:E3"/>
    <mergeCell ref="H2:J3"/>
    <mergeCell ref="N2:P3"/>
    <mergeCell ref="T2:V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tableS2</vt:lpstr>
      <vt:lpstr>tableS3</vt:lpstr>
      <vt:lpstr>tableS4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巧玲 刘</cp:lastModifiedBy>
  <dcterms:created xsi:type="dcterms:W3CDTF">2024-06-10T04:08:45Z</dcterms:created>
  <dcterms:modified xsi:type="dcterms:W3CDTF">2024-07-22T08:38:32Z</dcterms:modified>
</cp:coreProperties>
</file>